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h.luijk\Documents\STO_OPLOSSING\"/>
    </mc:Choice>
  </mc:AlternateContent>
  <xr:revisionPtr revIDLastSave="0" documentId="13_ncr:1_{EE6932BF-32FA-402E-B7FA-2C07EC81CA2D}" xr6:coauthVersionLast="45" xr6:coauthVersionMax="45" xr10:uidLastSave="{00000000-0000-0000-0000-000000000000}"/>
  <bookViews>
    <workbookView xWindow="-120" yWindow="-120" windowWidth="20730" windowHeight="11160" activeTab="1" xr2:uid="{BC1532D4-EFAC-42B4-881B-F9131C67394B}"/>
  </bookViews>
  <sheets>
    <sheet name="Real_kosten" sheetId="1" r:id="rId1"/>
    <sheet name="Real_berei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2" l="1"/>
  <c r="E27" i="2" s="1"/>
  <c r="C27" i="2"/>
  <c r="E26" i="2"/>
  <c r="E25" i="2"/>
  <c r="E24" i="2"/>
  <c r="E23" i="2"/>
  <c r="E22" i="2"/>
  <c r="E21" i="2"/>
  <c r="E20" i="2"/>
  <c r="E19" i="2"/>
  <c r="E18" i="2"/>
  <c r="E17" i="2"/>
  <c r="E16" i="2"/>
  <c r="E15" i="2"/>
  <c r="E14" i="2"/>
  <c r="E13" i="2"/>
  <c r="E12" i="2"/>
  <c r="E11" i="2"/>
  <c r="E10" i="2"/>
  <c r="E9" i="2"/>
  <c r="E8" i="2"/>
  <c r="E7" i="2"/>
  <c r="E6" i="2"/>
  <c r="E5" i="2"/>
  <c r="E4" i="2"/>
  <c r="H13" i="1"/>
  <c r="G13" i="1"/>
  <c r="F13" i="1"/>
  <c r="C12" i="1"/>
  <c r="G12" i="1" s="1"/>
  <c r="D10" i="1"/>
  <c r="J9" i="1"/>
  <c r="C9" i="1"/>
  <c r="H9" i="1" s="1"/>
  <c r="C8" i="1"/>
  <c r="H8" i="1" s="1"/>
  <c r="J7" i="1"/>
  <c r="F7" i="1"/>
  <c r="E7" i="1"/>
  <c r="H7" i="1" s="1"/>
  <c r="C7" i="1"/>
  <c r="G7" i="1" s="1"/>
  <c r="J6" i="1"/>
  <c r="H6" i="1"/>
  <c r="G6" i="1"/>
  <c r="C6" i="1"/>
  <c r="F6" i="1" s="1"/>
  <c r="J5" i="1"/>
  <c r="J10" i="1" s="1"/>
  <c r="C5" i="1"/>
  <c r="H5" i="1" s="1"/>
  <c r="F5" i="1" l="1"/>
  <c r="F8" i="1"/>
  <c r="F9" i="1"/>
  <c r="C10" i="1"/>
  <c r="G10" i="1" s="1"/>
  <c r="H12" i="1"/>
  <c r="G5" i="1"/>
  <c r="G8" i="1"/>
  <c r="G9" i="1"/>
  <c r="F12" i="1"/>
  <c r="F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tc={4C5F7123-755A-44CE-B12F-DE6956708641}</author>
    <author>tc={30C96230-4DCF-47CD-9A95-9B9607A0BCE9}</author>
    <author>tc={5169524F-2BFE-42A6-A957-3AF8B41ED1A4}</author>
    <author>tc={4025FC3A-8C2E-4E07-9FB2-92EE9E6AE231}</author>
    <author>tc={09565A78-10D2-48A2-862C-179CB18713E9}</author>
  </authors>
  <commentList>
    <comment ref="C12" authorId="0" shapeId="0" xr:uid="{4C5F7123-755A-44CE-B12F-DE6956708641}">
      <text>
        <t>[Opmerkingenthread]
U kunt deze opmerkingenthread lezen in uw versie van Excel. Eventuele wijzigingen aan de thread gaan echter verloren als het bestand wordt geopend in een nieuwere versie van Excel. Meer informatie: https://go.microsoft.com/fwlink/?linkid=870924
Opmerking:
    Toegezegd</t>
      </text>
    </comment>
    <comment ref="D12" authorId="1" shapeId="0" xr:uid="{30C96230-4DCF-47CD-9A95-9B9607A0BCE9}">
      <text>
        <t>[Opmerkingenthread]
U kunt deze opmerkingenthread lezen in uw versie van Excel. Eventuele wijzigingen aan de thread gaan echter verloren als het bestand wordt geopend in een nieuwere versie van Excel. Meer informatie: https://go.microsoft.com/fwlink/?linkid=870924
Opmerking:
    Incl de doe dag</t>
      </text>
    </comment>
    <comment ref="C13" authorId="2" shapeId="0" xr:uid="{5169524F-2BFE-42A6-A957-3AF8B41ED1A4}">
      <text>
        <t>[Opmerkingenthread]
U kunt deze opmerkingenthread lezen in uw versie van Excel. Eventuele wijzigingen aan de thread gaan echter verloren als het bestand wordt geopend in een nieuwere versie van Excel. Meer informatie: https://go.microsoft.com/fwlink/?linkid=870924
Opmerking:
    de benodigde 10%</t>
      </text>
    </comment>
    <comment ref="D13" authorId="3" shapeId="0" xr:uid="{4025FC3A-8C2E-4E07-9FB2-92EE9E6AE231}">
      <text>
        <t>[Opmerkingenthread]
U kunt deze opmerkingenthread lezen in uw versie van Excel. Eventuele wijzigingen aan de thread gaan echter verloren als het bestand wordt geopend in een nieuwere versie van Excel. Meer informatie: https://go.microsoft.com/fwlink/?linkid=870924
Opmerking:
    Incl de doe dag</t>
      </text>
    </comment>
    <comment ref="J13" authorId="4" shapeId="0" xr:uid="{09565A78-10D2-48A2-862C-179CB18713E9}">
      <text>
        <t>[Opmerkingenthread]
U kunt deze opmerkingenthread lezen in uw versie van Excel. Eventuele wijzigingen aan de thread gaan echter verloren als het bestand wordt geopend in een nieuwere versie van Excel. Meer informatie: https://go.microsoft.com/fwlink/?linkid=870924
Opmerking:
    de benodigde 10%</t>
      </text>
    </comment>
  </commentList>
</comments>
</file>

<file path=xl/sharedStrings.xml><?xml version="1.0" encoding="utf-8"?>
<sst xmlns="http://schemas.openxmlformats.org/spreadsheetml/2006/main" count="150" uniqueCount="78">
  <si>
    <t>STO Begroting - realisatie - prognose - 2020 - kostensoort</t>
  </si>
  <si>
    <t>Kostensoort</t>
  </si>
  <si>
    <t>Begroot</t>
  </si>
  <si>
    <t xml:space="preserve">Realisatie </t>
  </si>
  <si>
    <t>Prognose</t>
  </si>
  <si>
    <t xml:space="preserve">         Verschil begroot  / realisatie</t>
  </si>
  <si>
    <t>Verschil begroot / prognose</t>
  </si>
  <si>
    <t>Toelichting</t>
  </si>
  <si>
    <t>t/m juli 2020</t>
  </si>
  <si>
    <t>Euro</t>
  </si>
  <si>
    <t>%</t>
  </si>
  <si>
    <t>Loonkosten onderwijs</t>
  </si>
  <si>
    <t xml:space="preserve">Ook voor dit schooljaar zijn alle uren in de normjaartaken van de scholen verwerkt t.b.v. realsiatie van de act. uit de begroting. Bij enkele scholen wordt een beeperkt aantal uren anders over de act. verdeeld. </t>
  </si>
  <si>
    <t>Vooralsnog zien we geen wijzigingen in het toegekende aantal uren, mogelijk wel een andere verdeling tussen de thema's / activiteiten. In 2020. In 2020 is een groot gedeelte van de uren besteed aan het maken van de plannen. In 2021 zal de nadruk meer liggen op het uitvoeren van de activiteiten; hierdoor is het mogelijk te voldoen aan het toegenomen beoogde bereik.*</t>
  </si>
  <si>
    <t>Materiaalkosten</t>
  </si>
  <si>
    <t xml:space="preserve">Alle act. van Thema A,B,C zijn ingepland en ter voorbereiding worden momenteel alle benodigde materialen besteld. </t>
  </si>
  <si>
    <t xml:space="preserve">€ 20.000,- wordt van buskosten overgeheveld naar Materiaalkosten om het toegenomen beoogde bereik te realiseren. </t>
  </si>
  <si>
    <t>Investeringskosten apparaten en machines</t>
  </si>
  <si>
    <t>De 3 VMBO scholen hebben hun technieklokalen up to date gemaakt en gebruiken de afschrijvingsruimte op investeringen maximaal.</t>
  </si>
  <si>
    <t xml:space="preserve">De 3 VMBO scholen hebben hun technieklokalen up to date gemaakt en gebruiken de afschrijvingsruimte op investeringen maximaal. Dit blijft de gehele projectperiode onveranderd. </t>
  </si>
  <si>
    <t>Overige kosten (bussen)</t>
  </si>
  <si>
    <t>Een gedeelte van buskosten PO zal niet worden gerealiseerd omdat PO scholen gekoppeld zijn aan dichtstbijzijnde VMBO school. Plm. € 20.000,- kan worden besteed aan andere act. (bijv. Escaperoom)</t>
  </si>
  <si>
    <t xml:space="preserve">€ 20.000,- wordt overgeheveld naar Materiaalkosten om het toegenomen beoogde bereik te realiseren. </t>
  </si>
  <si>
    <t>Kosten overhead</t>
  </si>
  <si>
    <t>plm € 15.000 (begroot loonkosten -/- werkelijk) wordt besteed aan activiteiten (bijv Escaperoom)</t>
  </si>
  <si>
    <t xml:space="preserve">Bij uitbreiding uren programmamanger naar de begrote 0,9 fte, blijft het begrote bedrag onveranderd. </t>
  </si>
  <si>
    <t>Totaal</t>
  </si>
  <si>
    <t xml:space="preserve"> </t>
  </si>
  <si>
    <t>Cofinanciers  toegezegd</t>
  </si>
  <si>
    <t>Is 140.000,- realistisch?</t>
  </si>
  <si>
    <t>Is dit realistisch?</t>
  </si>
  <si>
    <t>Cofinanciers  10%</t>
  </si>
  <si>
    <t>* uurtarief van € 50,- is niet voldoende voor HVC</t>
  </si>
  <si>
    <t>STO Begroting - realisatie - bereik en prognose - 2020 - Activiteit</t>
  </si>
  <si>
    <t>nr</t>
  </si>
  <si>
    <t>Activiteiten</t>
  </si>
  <si>
    <t>Loonkosten Begroot 2020</t>
  </si>
  <si>
    <t>realisatie t/m juli 2020</t>
  </si>
  <si>
    <t>% gerealiseerd</t>
  </si>
  <si>
    <t>Beoogd bereik 2019-2020</t>
  </si>
  <si>
    <t>Realisatie bereik 2019-2020</t>
  </si>
  <si>
    <t>Beoogd bereik 2020-2021</t>
  </si>
  <si>
    <t>Prognose bereik 2020-2021</t>
  </si>
  <si>
    <t>Techniekpromotie primair onderwijs</t>
  </si>
  <si>
    <t>2000 gastlessen en 900 PET</t>
  </si>
  <si>
    <t>Promotie Event Techniek</t>
  </si>
  <si>
    <t>zie 1</t>
  </si>
  <si>
    <t>PPO/LOB Techniek onderbouw vmbo</t>
  </si>
  <si>
    <t xml:space="preserve"> - </t>
  </si>
  <si>
    <t>PPO/LOB Techniekonderbouw mavo/TL</t>
  </si>
  <si>
    <t>LOB-T bovenbouw BB/KB technische profielen</t>
  </si>
  <si>
    <t>LOB-T bovenbouw BB/KB niet-technische profielen</t>
  </si>
  <si>
    <t>zie 5</t>
  </si>
  <si>
    <t>LOB-T bovenbouw mavo/TL</t>
  </si>
  <si>
    <t>Technisch keuzevak Z&amp;W</t>
  </si>
  <si>
    <t xml:space="preserve"> -</t>
  </si>
  <si>
    <t>15 in 2021-2022</t>
  </si>
  <si>
    <t>Technisch keuzevak E&amp;O</t>
  </si>
  <si>
    <t>Technisch keuzevak D&amp;P</t>
  </si>
  <si>
    <t>Technisch keuzevak TL/mavo</t>
  </si>
  <si>
    <t>Techniekinfrastructuur op school</t>
  </si>
  <si>
    <t>5 PO en 3 VO</t>
  </si>
  <si>
    <t xml:space="preserve">40 PO en   </t>
  </si>
  <si>
    <t>Techniekinfrastructuur op locatie</t>
  </si>
  <si>
    <t>zie 12</t>
  </si>
  <si>
    <t>Leerroute BWI</t>
  </si>
  <si>
    <t>20 in 2021-2022</t>
  </si>
  <si>
    <t>Leerroute PIE</t>
  </si>
  <si>
    <t>Leerroute M&amp;T</t>
  </si>
  <si>
    <t>Technologieroute TL</t>
  </si>
  <si>
    <t>Haalbaarheidsonderzoek Turboroute</t>
  </si>
  <si>
    <t>deskundigheidsbevordering TL-docenten</t>
  </si>
  <si>
    <t>25 docenten volgen 1 module, 3 gastlessen</t>
  </si>
  <si>
    <t>deskundigheidsbevordering mentoren en decanen</t>
  </si>
  <si>
    <t>zie 19</t>
  </si>
  <si>
    <t>deskundigheidsbevordering techniekdocenten</t>
  </si>
  <si>
    <t>docentenstages</t>
  </si>
  <si>
    <t>stage aanbieden aan studenten hybride opleiding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</si>
</sst>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quot; &quot;[$€-413]&quot; &quot;#,##0.00&quot; &quot;;&quot; &quot;[$€-413]&quot; -&quot;#,##0.00&quot; &quot;;&quot; &quot;[$€-413]&quot; -&quot;00&quot; &quot;;&quot; &quot;@&quot; &quot;"/>
    <numFmt numFmtId="165" formatCode="_ * #,##0_ ;_ * \-#,##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theme="1"/>
      <name val="Calibri"/>
      <family val="2"/>
      <scheme val="minor"/>
    </font>
    <font>
      <sz val="9"/>
      <color theme="1"/>
      <name val="Calibri"/>
      <family val="2"/>
      <scheme val="minor"/>
    </font>
    <font>
      <b/>
      <sz val="9"/>
      <name val="Calibri"/>
      <family val="2"/>
      <scheme val="minor"/>
    </font>
    <font>
      <b/>
      <sz val="9"/>
      <name val="Calibri"/>
      <family val="2"/>
    </font>
    <font>
      <b/>
      <sz val="9"/>
      <name val="Times New Roman"/>
      <family val="1"/>
    </font>
    <font>
      <sz val="9"/>
      <color rgb="FF000000"/>
      <name val="Calibri"/>
      <family val="2"/>
    </font>
    <font>
      <b/>
      <sz val="9"/>
      <color rgb="FF000000"/>
      <name val="Calibri"/>
      <family val="2"/>
    </font>
    <font>
      <b/>
      <sz val="16"/>
      <color theme="1"/>
      <name val="Calibri"/>
      <family val="2"/>
      <scheme val="minor"/>
    </font>
    <font>
      <sz val="9"/>
      <name val="Calibri"/>
      <family val="2"/>
      <scheme val="minor"/>
    </font>
    <font>
      <sz val="9"/>
      <color rgb="FF00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rgb="FFFFC000"/>
      </patternFill>
    </fill>
    <fill>
      <patternFill patternType="solid">
        <fgColor rgb="FFFFE699"/>
        <bgColor rgb="FFFFE699"/>
      </patternFill>
    </fill>
    <fill>
      <patternFill patternType="solid">
        <fgColor rgb="FF8EA9DB"/>
        <bgColor rgb="FF8EA9DB"/>
      </patternFill>
    </fill>
    <fill>
      <patternFill patternType="solid">
        <fgColor rgb="FF92D050"/>
        <bgColor rgb="FF92D050"/>
      </patternFill>
    </fill>
    <fill>
      <patternFill patternType="solid">
        <fgColor rgb="FFF4B084"/>
        <bgColor rgb="FFF4B08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4" fillId="0" borderId="0" xfId="0" applyFont="1"/>
    <xf numFmtId="0" fontId="5" fillId="0" borderId="0" xfId="0" applyFont="1"/>
    <xf numFmtId="0" fontId="6"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vertical="top"/>
    </xf>
    <xf numFmtId="0" fontId="5" fillId="0" borderId="0" xfId="0" applyFont="1" applyAlignment="1">
      <alignment vertical="top"/>
    </xf>
    <xf numFmtId="0" fontId="6" fillId="2" borderId="2" xfId="0" applyFont="1" applyFill="1" applyBorder="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8" fillId="2" borderId="2" xfId="0" applyFont="1" applyFill="1" applyBorder="1"/>
    <xf numFmtId="0" fontId="9" fillId="0" borderId="2" xfId="0" applyFont="1" applyBorder="1" applyAlignment="1">
      <alignment vertical="top"/>
    </xf>
    <xf numFmtId="164" fontId="9" fillId="0" borderId="3" xfId="0" applyNumberFormat="1" applyFont="1" applyBorder="1" applyAlignment="1">
      <alignment vertical="top"/>
    </xf>
    <xf numFmtId="44" fontId="5" fillId="3" borderId="3" xfId="2" applyFont="1" applyFill="1" applyBorder="1" applyAlignment="1">
      <alignment vertical="top"/>
    </xf>
    <xf numFmtId="44" fontId="5" fillId="0" borderId="3" xfId="2" applyFont="1" applyBorder="1" applyAlignment="1">
      <alignment vertical="top"/>
    </xf>
    <xf numFmtId="9" fontId="5" fillId="0" borderId="3" xfId="0" applyNumberFormat="1" applyFont="1" applyBorder="1" applyAlignment="1">
      <alignment vertical="top"/>
    </xf>
    <xf numFmtId="9" fontId="5" fillId="4" borderId="3" xfId="0" applyNumberFormat="1" applyFont="1" applyFill="1" applyBorder="1" applyAlignment="1">
      <alignment vertical="top"/>
    </xf>
    <xf numFmtId="0" fontId="5" fillId="0" borderId="3" xfId="0" applyFont="1" applyBorder="1" applyAlignment="1">
      <alignment vertical="top" wrapText="1"/>
    </xf>
    <xf numFmtId="0" fontId="9" fillId="0" borderId="3" xfId="0" applyFont="1" applyBorder="1" applyAlignment="1">
      <alignment vertical="top"/>
    </xf>
    <xf numFmtId="164" fontId="5" fillId="0" borderId="3" xfId="2" applyNumberFormat="1" applyFont="1" applyBorder="1" applyAlignment="1">
      <alignment vertical="top"/>
    </xf>
    <xf numFmtId="9" fontId="5" fillId="5" borderId="3" xfId="0" applyNumberFormat="1" applyFont="1" applyFill="1" applyBorder="1" applyAlignment="1">
      <alignment vertical="top"/>
    </xf>
    <xf numFmtId="164" fontId="9" fillId="0" borderId="0" xfId="0" applyNumberFormat="1" applyFont="1" applyAlignment="1">
      <alignment vertical="top"/>
    </xf>
    <xf numFmtId="9" fontId="5" fillId="6" borderId="3" xfId="0" applyNumberFormat="1" applyFont="1" applyFill="1" applyBorder="1" applyAlignment="1">
      <alignment vertical="top"/>
    </xf>
    <xf numFmtId="0" fontId="10" fillId="2" borderId="3" xfId="0" applyFont="1" applyFill="1" applyBorder="1" applyAlignment="1">
      <alignment horizontal="right" vertical="top"/>
    </xf>
    <xf numFmtId="164" fontId="5" fillId="2" borderId="3" xfId="2" applyNumberFormat="1" applyFont="1" applyFill="1" applyBorder="1" applyAlignment="1">
      <alignment vertical="top"/>
    </xf>
    <xf numFmtId="44" fontId="5" fillId="2" borderId="3" xfId="2" applyFont="1" applyFill="1" applyBorder="1" applyAlignment="1">
      <alignment vertical="top"/>
    </xf>
    <xf numFmtId="9" fontId="5" fillId="2" borderId="3" xfId="0" applyNumberFormat="1" applyFont="1" applyFill="1" applyBorder="1" applyAlignment="1">
      <alignment vertical="top"/>
    </xf>
    <xf numFmtId="0" fontId="5" fillId="2" borderId="3" xfId="0" applyFont="1" applyFill="1" applyBorder="1" applyAlignment="1">
      <alignment vertical="top"/>
    </xf>
    <xf numFmtId="0" fontId="5" fillId="7" borderId="3" xfId="0" applyFont="1" applyFill="1" applyBorder="1" applyAlignment="1">
      <alignment vertical="top" wrapText="1"/>
    </xf>
    <xf numFmtId="0" fontId="5" fillId="0" borderId="0" xfId="0" applyFont="1" applyAlignment="1">
      <alignment vertical="top" wrapText="1"/>
    </xf>
    <xf numFmtId="0" fontId="5" fillId="0" borderId="3" xfId="0" applyFont="1" applyBorder="1" applyAlignment="1">
      <alignment vertical="top"/>
    </xf>
    <xf numFmtId="0" fontId="2" fillId="0" borderId="0" xfId="0" applyFont="1"/>
    <xf numFmtId="0" fontId="11" fillId="0" borderId="0" xfId="0" applyFont="1"/>
    <xf numFmtId="0" fontId="5" fillId="0" borderId="0" xfId="0" applyFont="1" applyAlignment="1">
      <alignment horizontal="center"/>
    </xf>
    <xf numFmtId="0" fontId="6" fillId="7" borderId="0" xfId="0" applyFont="1" applyFill="1" applyAlignment="1">
      <alignment vertical="top" wrapText="1"/>
    </xf>
    <xf numFmtId="0" fontId="6" fillId="7" borderId="3" xfId="0" applyFont="1" applyFill="1" applyBorder="1" applyAlignment="1">
      <alignment vertical="top" wrapText="1"/>
    </xf>
    <xf numFmtId="0" fontId="6" fillId="7" borderId="3" xfId="0" applyFont="1" applyFill="1" applyBorder="1" applyAlignment="1">
      <alignment horizontal="center" vertical="top" wrapText="1"/>
    </xf>
    <xf numFmtId="0" fontId="5" fillId="6" borderId="0" xfId="0" applyFont="1" applyFill="1" applyAlignment="1">
      <alignment horizontal="left"/>
    </xf>
    <xf numFmtId="0" fontId="12" fillId="6" borderId="3" xfId="0" applyFont="1" applyFill="1" applyBorder="1" applyAlignment="1">
      <alignment horizontal="left" vertical="center"/>
    </xf>
    <xf numFmtId="44" fontId="5" fillId="0" borderId="3" xfId="0" applyNumberFormat="1" applyFont="1" applyBorder="1"/>
    <xf numFmtId="9" fontId="5" fillId="0" borderId="3" xfId="0" applyNumberFormat="1" applyFont="1" applyBorder="1"/>
    <xf numFmtId="0" fontId="5" fillId="8" borderId="3" xfId="0" applyFont="1" applyFill="1" applyBorder="1" applyAlignment="1">
      <alignment horizontal="center"/>
    </xf>
    <xf numFmtId="0" fontId="5" fillId="9" borderId="3" xfId="0" applyFont="1" applyFill="1" applyBorder="1"/>
    <xf numFmtId="0" fontId="5" fillId="0" borderId="3" xfId="0" applyFont="1" applyBorder="1"/>
    <xf numFmtId="0" fontId="13" fillId="10" borderId="4" xfId="0" applyFont="1" applyFill="1" applyBorder="1" applyAlignment="1">
      <alignment horizontal="left" vertical="top"/>
    </xf>
    <xf numFmtId="0" fontId="13" fillId="11" borderId="4" xfId="0" applyFont="1" applyFill="1" applyBorder="1" applyAlignment="1">
      <alignment horizontal="left" vertical="top"/>
    </xf>
    <xf numFmtId="0" fontId="13" fillId="12" borderId="4" xfId="0" applyFont="1" applyFill="1" applyBorder="1" applyAlignment="1">
      <alignment horizontal="left" vertical="top"/>
    </xf>
    <xf numFmtId="0" fontId="13" fillId="13" borderId="4" xfId="0" applyFont="1" applyFill="1" applyBorder="1" applyAlignment="1">
      <alignment horizontal="left" vertical="top"/>
    </xf>
    <xf numFmtId="0" fontId="13" fillId="14" borderId="4" xfId="0" applyFont="1" applyFill="1" applyBorder="1" applyAlignment="1">
      <alignment horizontal="left" vertical="top"/>
    </xf>
    <xf numFmtId="44" fontId="5" fillId="0" borderId="3" xfId="0" applyNumberFormat="1" applyFont="1" applyBorder="1" applyAlignment="1">
      <alignment vertical="top"/>
    </xf>
    <xf numFmtId="0" fontId="5" fillId="8" borderId="3" xfId="0" applyFont="1" applyFill="1" applyBorder="1" applyAlignment="1">
      <alignment horizontal="center" vertical="top" wrapText="1"/>
    </xf>
    <xf numFmtId="0" fontId="5" fillId="9" borderId="3" xfId="0" applyFont="1" applyFill="1" applyBorder="1" applyAlignment="1">
      <alignment vertical="top"/>
    </xf>
    <xf numFmtId="0" fontId="4" fillId="7" borderId="3" xfId="0" applyFont="1" applyFill="1" applyBorder="1"/>
    <xf numFmtId="44" fontId="4" fillId="7" borderId="3" xfId="0" applyNumberFormat="1" applyFont="1" applyFill="1" applyBorder="1"/>
    <xf numFmtId="9" fontId="4" fillId="7" borderId="3" xfId="0" applyNumberFormat="1" applyFont="1" applyFill="1" applyBorder="1"/>
    <xf numFmtId="0" fontId="5" fillId="0" borderId="3" xfId="0" applyFont="1" applyBorder="1" applyAlignment="1">
      <alignment horizontal="center"/>
    </xf>
    <xf numFmtId="165" fontId="5" fillId="8" borderId="3" xfId="1" applyNumberFormat="1" applyFont="1" applyFill="1" applyBorder="1"/>
    <xf numFmtId="165" fontId="5" fillId="8" borderId="3" xfId="1" applyNumberFormat="1" applyFont="1" applyFill="1" applyBorder="1" applyAlignment="1">
      <alignment horizontal="center"/>
    </xf>
    <xf numFmtId="165" fontId="5" fillId="8" borderId="3" xfId="1" applyNumberFormat="1" applyFont="1" applyFill="1" applyBorder="1" applyAlignment="1">
      <alignment horizontal="center" vertical="top"/>
    </xf>
    <xf numFmtId="165" fontId="5" fillId="9" borderId="3" xfId="1" applyNumberFormat="1" applyFont="1" applyFill="1" applyBorder="1"/>
    <xf numFmtId="165" fontId="5" fillId="9" borderId="3" xfId="1" applyNumberFormat="1" applyFont="1" applyFill="1" applyBorder="1" applyAlignment="1">
      <alignment horizontal="center"/>
    </xf>
  </cellXfs>
  <cellStyles count="3">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Hans Luijk" id="{2BDA96C5-CA74-476D-8279-A64EA9D183B0}" userId="S::h.luijk@hvc.nl::94d9b77f-2d91-47f5-a2f8-d1186a9a1ef2"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0-08-23T16:03:26.69" personId="{2BDA96C5-CA74-476D-8279-A64EA9D183B0}" id="{4C5F7123-755A-44CE-B12F-DE6956708641}">
    <text>Toegezegd</text>
  </threadedComment>
  <threadedComment ref="D12" dT="2020-08-23T16:04:44.08" personId="{2BDA96C5-CA74-476D-8279-A64EA9D183B0}" id="{30C96230-4DCF-47CD-9A95-9B9607A0BCE9}">
    <text>Incl de doe dag</text>
  </threadedComment>
  <threadedComment ref="C13" dT="2020-08-23T16:03:56.88" personId="{2BDA96C5-CA74-476D-8279-A64EA9D183B0}" id="{5169524F-2BFE-42A6-A957-3AF8B41ED1A4}">
    <text>de benodigde 10%</text>
  </threadedComment>
  <threadedComment ref="D13" dT="2020-08-23T16:04:44.08" personId="{2BDA96C5-CA74-476D-8279-A64EA9D183B0}" id="{4025FC3A-8C2E-4E07-9FB2-92EE9E6AE231}">
    <text>Incl de doe dag</text>
  </threadedComment>
  <threadedComment ref="J13" dT="2020-08-23T16:03:56.88" personId="{2BDA96C5-CA74-476D-8279-A64EA9D183B0}" id="{09565A78-10D2-48A2-862C-179CB18713E9}">
    <text>de benodigde 10%</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AE6C5-CC23-45FD-8E80-B3BFBABEEDEB}">
  <dimension ref="B1:K20"/>
  <sheetViews>
    <sheetView topLeftCell="D6" workbookViewId="0">
      <selection activeCell="E21" sqref="E21"/>
    </sheetView>
  </sheetViews>
  <sheetFormatPr defaultRowHeight="12" x14ac:dyDescent="0.2"/>
  <cols>
    <col min="1" max="1" width="1.7109375" style="2" customWidth="1"/>
    <col min="2" max="2" width="20.5703125" style="2" customWidth="1"/>
    <col min="3" max="3" width="15.5703125" style="2" customWidth="1"/>
    <col min="4" max="4" width="15.85546875" style="2" customWidth="1"/>
    <col min="5" max="5" width="13.28515625" style="2" customWidth="1"/>
    <col min="6" max="6" width="14" style="2" customWidth="1"/>
    <col min="7" max="7" width="12.42578125" style="2" customWidth="1"/>
    <col min="8" max="8" width="9.7109375" style="2" customWidth="1"/>
    <col min="9" max="9" width="36.28515625" style="2" customWidth="1"/>
    <col min="10" max="10" width="13.28515625" style="2" customWidth="1"/>
    <col min="11" max="11" width="49.7109375" style="2" customWidth="1"/>
    <col min="12" max="16384" width="9.140625" style="2"/>
  </cols>
  <sheetData>
    <row r="1" spans="2:11" ht="15" x14ac:dyDescent="0.25">
      <c r="B1" s="31" t="s">
        <v>0</v>
      </c>
    </row>
    <row r="3" spans="2:11" s="6" customFormat="1" ht="36" x14ac:dyDescent="0.25">
      <c r="B3" s="3" t="s">
        <v>1</v>
      </c>
      <c r="C3" s="4" t="s">
        <v>2</v>
      </c>
      <c r="D3" s="4" t="s">
        <v>3</v>
      </c>
      <c r="E3" s="4" t="s">
        <v>4</v>
      </c>
      <c r="F3" s="5" t="s">
        <v>5</v>
      </c>
      <c r="G3" s="4"/>
      <c r="H3" s="4" t="s">
        <v>6</v>
      </c>
      <c r="I3" s="4" t="s">
        <v>7</v>
      </c>
      <c r="J3" s="4" t="s">
        <v>4</v>
      </c>
      <c r="K3" s="4" t="s">
        <v>7</v>
      </c>
    </row>
    <row r="4" spans="2:11" s="1" customFormat="1" x14ac:dyDescent="0.2">
      <c r="B4" s="7"/>
      <c r="C4" s="8">
        <v>2020</v>
      </c>
      <c r="D4" s="8" t="s">
        <v>8</v>
      </c>
      <c r="E4" s="8">
        <v>2020</v>
      </c>
      <c r="F4" s="9" t="s">
        <v>9</v>
      </c>
      <c r="G4" s="9" t="s">
        <v>10</v>
      </c>
      <c r="H4" s="8"/>
      <c r="I4" s="10"/>
      <c r="J4" s="8">
        <v>2021</v>
      </c>
      <c r="K4" s="10">
        <v>2021</v>
      </c>
    </row>
    <row r="5" spans="2:11" ht="84" x14ac:dyDescent="0.2">
      <c r="B5" s="11" t="s">
        <v>11</v>
      </c>
      <c r="C5" s="12">
        <f>3849000/4</f>
        <v>962250</v>
      </c>
      <c r="D5" s="13">
        <v>433010.34</v>
      </c>
      <c r="E5" s="14">
        <v>962250</v>
      </c>
      <c r="F5" s="14">
        <f>C5-D5</f>
        <v>529239.65999999992</v>
      </c>
      <c r="G5" s="15">
        <f>D5/C5</f>
        <v>0.4499977552611068</v>
      </c>
      <c r="H5" s="16">
        <f>E5/C5</f>
        <v>1</v>
      </c>
      <c r="I5" s="17" t="s">
        <v>12</v>
      </c>
      <c r="J5" s="12">
        <f>3849000/4</f>
        <v>962250</v>
      </c>
      <c r="K5" s="17" t="s">
        <v>13</v>
      </c>
    </row>
    <row r="6" spans="2:11" ht="36" x14ac:dyDescent="0.2">
      <c r="B6" s="18" t="s">
        <v>14</v>
      </c>
      <c r="C6" s="12">
        <f>521116/4</f>
        <v>130279</v>
      </c>
      <c r="D6" s="13">
        <v>16612.43</v>
      </c>
      <c r="E6" s="14">
        <v>130279</v>
      </c>
      <c r="F6" s="14">
        <f>C6-D6</f>
        <v>113666.57</v>
      </c>
      <c r="G6" s="15">
        <f>D6/C6</f>
        <v>0.12751425786197315</v>
      </c>
      <c r="H6" s="16">
        <f>E6/C6</f>
        <v>1</v>
      </c>
      <c r="I6" s="17" t="s">
        <v>15</v>
      </c>
      <c r="J6" s="12">
        <f>(521116/4)+20000</f>
        <v>150279</v>
      </c>
      <c r="K6" s="17" t="s">
        <v>16</v>
      </c>
    </row>
    <row r="7" spans="2:11" ht="48" x14ac:dyDescent="0.2">
      <c r="B7" s="18" t="s">
        <v>17</v>
      </c>
      <c r="C7" s="12">
        <f>125714.29/4</f>
        <v>31428.572499999998</v>
      </c>
      <c r="D7" s="13">
        <v>18487.34</v>
      </c>
      <c r="E7" s="19">
        <f>C7</f>
        <v>31428.572499999998</v>
      </c>
      <c r="F7" s="14">
        <f>C7-D7</f>
        <v>12941.232499999998</v>
      </c>
      <c r="G7" s="15">
        <f>D7/C7</f>
        <v>0.58823352540112983</v>
      </c>
      <c r="H7" s="16">
        <f>E7/C7</f>
        <v>1</v>
      </c>
      <c r="I7" s="17" t="s">
        <v>18</v>
      </c>
      <c r="J7" s="12">
        <f>125714.29/4</f>
        <v>31428.572499999998</v>
      </c>
      <c r="K7" s="17" t="s">
        <v>19</v>
      </c>
    </row>
    <row r="8" spans="2:11" ht="60" x14ac:dyDescent="0.2">
      <c r="B8" s="18" t="s">
        <v>20</v>
      </c>
      <c r="C8" s="12">
        <f>220000/4</f>
        <v>55000</v>
      </c>
      <c r="D8" s="13">
        <v>3869.62</v>
      </c>
      <c r="E8" s="14">
        <v>35000</v>
      </c>
      <c r="F8" s="14">
        <f>C8-D8</f>
        <v>51130.38</v>
      </c>
      <c r="G8" s="15">
        <f>D8/C8</f>
        <v>7.0356727272727265E-2</v>
      </c>
      <c r="H8" s="20">
        <f>E8/C8</f>
        <v>0.63636363636363635</v>
      </c>
      <c r="I8" s="17" t="s">
        <v>21</v>
      </c>
      <c r="J8" s="12">
        <v>35000</v>
      </c>
      <c r="K8" s="17" t="s">
        <v>22</v>
      </c>
    </row>
    <row r="9" spans="2:11" ht="36" x14ac:dyDescent="0.2">
      <c r="B9" s="18" t="s">
        <v>23</v>
      </c>
      <c r="C9" s="21">
        <f>680036/4</f>
        <v>170009</v>
      </c>
      <c r="D9" s="13">
        <v>79975</v>
      </c>
      <c r="E9" s="14">
        <v>155000</v>
      </c>
      <c r="F9" s="14">
        <f>C9-D9</f>
        <v>90034</v>
      </c>
      <c r="G9" s="15">
        <f>D9/C9</f>
        <v>0.47041627207971343</v>
      </c>
      <c r="H9" s="22">
        <f>E9/C9</f>
        <v>0.91171643854148898</v>
      </c>
      <c r="I9" s="17" t="s">
        <v>24</v>
      </c>
      <c r="J9" s="21">
        <f>680036/4</f>
        <v>170009</v>
      </c>
      <c r="K9" s="17" t="s">
        <v>25</v>
      </c>
    </row>
    <row r="10" spans="2:11" x14ac:dyDescent="0.2">
      <c r="B10" s="23" t="s">
        <v>26</v>
      </c>
      <c r="C10" s="24">
        <f>SUM(C5:C9)</f>
        <v>1348966.5725</v>
      </c>
      <c r="D10" s="24">
        <f>SUM(D5:D9)</f>
        <v>551954.73</v>
      </c>
      <c r="E10" s="24" t="s">
        <v>27</v>
      </c>
      <c r="F10" s="25">
        <f>SUM(F5:F9)</f>
        <v>797011.84250000003</v>
      </c>
      <c r="G10" s="26">
        <f>D10/C10</f>
        <v>0.40916857485732838</v>
      </c>
      <c r="H10" s="26" t="s">
        <v>27</v>
      </c>
      <c r="I10" s="27"/>
      <c r="J10" s="24">
        <f>SUM(J5:J9)</f>
        <v>1348966.5725</v>
      </c>
      <c r="K10" s="28"/>
    </row>
    <row r="11" spans="2:11" x14ac:dyDescent="0.2">
      <c r="B11" s="6"/>
      <c r="C11" s="6"/>
      <c r="D11" s="6"/>
      <c r="E11" s="6"/>
      <c r="F11" s="6"/>
      <c r="G11" s="6"/>
      <c r="H11" s="6"/>
      <c r="I11" s="6"/>
      <c r="J11" s="6"/>
      <c r="K11" s="29"/>
    </row>
    <row r="12" spans="2:11" x14ac:dyDescent="0.2">
      <c r="B12" s="18" t="s">
        <v>28</v>
      </c>
      <c r="C12" s="12">
        <f>820008/4</f>
        <v>205002</v>
      </c>
      <c r="D12" s="13">
        <v>91688</v>
      </c>
      <c r="E12" s="14">
        <v>140000</v>
      </c>
      <c r="F12" s="14">
        <f>C12-D12</f>
        <v>113314</v>
      </c>
      <c r="G12" s="15">
        <f>D12/C12</f>
        <v>0.44725417313001825</v>
      </c>
      <c r="H12" s="15">
        <f>E12/C12</f>
        <v>0.68292016663252064</v>
      </c>
      <c r="I12" s="30" t="s">
        <v>29</v>
      </c>
      <c r="J12" s="12">
        <v>140000</v>
      </c>
      <c r="K12" s="17" t="s">
        <v>30</v>
      </c>
    </row>
    <row r="13" spans="2:11" x14ac:dyDescent="0.2">
      <c r="B13" s="18" t="s">
        <v>31</v>
      </c>
      <c r="C13" s="12">
        <v>134897</v>
      </c>
      <c r="D13" s="13">
        <v>91688</v>
      </c>
      <c r="E13" s="14">
        <v>140000</v>
      </c>
      <c r="F13" s="14">
        <f>C13-D13</f>
        <v>43209</v>
      </c>
      <c r="G13" s="15">
        <f>D13/C13</f>
        <v>0.67968894786392586</v>
      </c>
      <c r="H13" s="16">
        <f>E13/C13</f>
        <v>1.0378288620206528</v>
      </c>
      <c r="J13" s="21" t="s">
        <v>27</v>
      </c>
      <c r="K13" s="29"/>
    </row>
    <row r="14" spans="2:11" x14ac:dyDescent="0.2">
      <c r="K14" s="2" t="s">
        <v>32</v>
      </c>
    </row>
    <row r="15" spans="2:11" x14ac:dyDescent="0.2">
      <c r="D15" s="2" t="s">
        <v>27</v>
      </c>
    </row>
    <row r="16" spans="2:11" x14ac:dyDescent="0.2">
      <c r="D16" s="2" t="s">
        <v>27</v>
      </c>
    </row>
    <row r="18" spans="2:4" x14ac:dyDescent="0.2">
      <c r="B18" s="2" t="s">
        <v>27</v>
      </c>
      <c r="C18" s="2" t="s">
        <v>27</v>
      </c>
      <c r="D18" s="2" t="s">
        <v>27</v>
      </c>
    </row>
    <row r="19" spans="2:4" x14ac:dyDescent="0.2">
      <c r="B19" s="2" t="s">
        <v>27</v>
      </c>
      <c r="C19" s="2" t="s">
        <v>27</v>
      </c>
    </row>
    <row r="20" spans="2:4" x14ac:dyDescent="0.2">
      <c r="C20" s="2" t="s">
        <v>27</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8F93-513D-4F31-B34E-B342DFEADDBE}">
  <dimension ref="A1:J27"/>
  <sheetViews>
    <sheetView tabSelected="1" workbookViewId="0">
      <selection activeCell="L14" sqref="L14"/>
    </sheetView>
  </sheetViews>
  <sheetFormatPr defaultRowHeight="12" x14ac:dyDescent="0.2"/>
  <cols>
    <col min="1" max="1" width="3.28515625" style="2" customWidth="1"/>
    <col min="2" max="2" width="40" style="2" bestFit="1" customWidth="1"/>
    <col min="3" max="3" width="13.42578125" style="2" customWidth="1"/>
    <col min="4" max="4" width="12.28515625" style="2" customWidth="1"/>
    <col min="5" max="5" width="11" style="2" customWidth="1"/>
    <col min="6" max="6" width="11.42578125" style="2" customWidth="1"/>
    <col min="7" max="7" width="12.85546875" style="2" customWidth="1"/>
    <col min="8" max="8" width="12" style="33" customWidth="1"/>
    <col min="9" max="9" width="12.140625" style="2" customWidth="1"/>
    <col min="10" max="10" width="35.85546875" style="2" customWidth="1"/>
    <col min="11" max="16384" width="9.140625" style="2"/>
  </cols>
  <sheetData>
    <row r="1" spans="1:10" ht="21" x14ac:dyDescent="0.35">
      <c r="B1" s="32" t="s">
        <v>33</v>
      </c>
    </row>
    <row r="3" spans="1:10" s="29" customFormat="1" ht="36" x14ac:dyDescent="0.25">
      <c r="A3" s="34" t="s">
        <v>34</v>
      </c>
      <c r="B3" s="35" t="s">
        <v>35</v>
      </c>
      <c r="C3" s="36" t="s">
        <v>36</v>
      </c>
      <c r="D3" s="36" t="s">
        <v>37</v>
      </c>
      <c r="E3" s="36" t="s">
        <v>38</v>
      </c>
      <c r="F3" s="36" t="s">
        <v>39</v>
      </c>
      <c r="G3" s="36" t="s">
        <v>40</v>
      </c>
      <c r="H3" s="36" t="s">
        <v>41</v>
      </c>
      <c r="I3" s="36" t="s">
        <v>42</v>
      </c>
      <c r="J3" s="36" t="s">
        <v>7</v>
      </c>
    </row>
    <row r="4" spans="1:10" x14ac:dyDescent="0.2">
      <c r="A4" s="37">
        <v>1</v>
      </c>
      <c r="B4" s="38" t="s">
        <v>43</v>
      </c>
      <c r="C4" s="39">
        <v>118000</v>
      </c>
      <c r="D4" s="39">
        <v>53573.03729</v>
      </c>
      <c r="E4" s="40">
        <f>D4/C4</f>
        <v>0.45400879059322036</v>
      </c>
      <c r="F4" s="56">
        <v>1500</v>
      </c>
      <c r="G4" s="59">
        <v>1200</v>
      </c>
      <c r="H4" s="41">
        <v>2000</v>
      </c>
      <c r="I4" s="42">
        <v>2900</v>
      </c>
      <c r="J4" s="43" t="s">
        <v>44</v>
      </c>
    </row>
    <row r="5" spans="1:10" x14ac:dyDescent="0.2">
      <c r="A5" s="44">
        <v>2</v>
      </c>
      <c r="B5" s="44" t="s">
        <v>45</v>
      </c>
      <c r="C5" s="39">
        <v>28500</v>
      </c>
      <c r="D5" s="39">
        <v>20095.68102</v>
      </c>
      <c r="E5" s="40">
        <f t="shared" ref="E5:E27" si="0">D5/C5</f>
        <v>0.70511161473684214</v>
      </c>
      <c r="F5" s="57" t="s">
        <v>46</v>
      </c>
      <c r="G5" s="59" t="s">
        <v>46</v>
      </c>
      <c r="H5" s="41" t="s">
        <v>46</v>
      </c>
      <c r="I5" s="42"/>
      <c r="J5" s="43"/>
    </row>
    <row r="6" spans="1:10" x14ac:dyDescent="0.2">
      <c r="A6" s="45">
        <v>3</v>
      </c>
      <c r="B6" s="45" t="s">
        <v>47</v>
      </c>
      <c r="C6" s="39">
        <v>63500</v>
      </c>
      <c r="D6" s="39">
        <v>37811.897420000001</v>
      </c>
      <c r="E6" s="40">
        <f t="shared" si="0"/>
        <v>0.59546295149606299</v>
      </c>
      <c r="F6" s="57" t="s">
        <v>48</v>
      </c>
      <c r="G6" s="59">
        <v>225</v>
      </c>
      <c r="H6" s="41">
        <v>200</v>
      </c>
      <c r="I6" s="42">
        <v>125</v>
      </c>
      <c r="J6" s="43"/>
    </row>
    <row r="7" spans="1:10" x14ac:dyDescent="0.2">
      <c r="A7" s="45">
        <v>4</v>
      </c>
      <c r="B7" s="45" t="s">
        <v>49</v>
      </c>
      <c r="C7" s="39">
        <v>60200</v>
      </c>
      <c r="D7" s="39">
        <v>26560.914959999998</v>
      </c>
      <c r="E7" s="40">
        <f t="shared" si="0"/>
        <v>0.44121121196013285</v>
      </c>
      <c r="F7" s="57" t="s">
        <v>48</v>
      </c>
      <c r="G7" s="59">
        <v>100</v>
      </c>
      <c r="H7" s="41">
        <v>100</v>
      </c>
      <c r="I7" s="42">
        <v>125</v>
      </c>
      <c r="J7" s="43"/>
    </row>
    <row r="8" spans="1:10" x14ac:dyDescent="0.2">
      <c r="A8" s="45">
        <v>5</v>
      </c>
      <c r="B8" s="45" t="s">
        <v>50</v>
      </c>
      <c r="C8" s="39">
        <v>95750</v>
      </c>
      <c r="D8" s="39">
        <v>49115.419040000001</v>
      </c>
      <c r="E8" s="40">
        <f t="shared" si="0"/>
        <v>0.51295476804177542</v>
      </c>
      <c r="F8" s="57" t="s">
        <v>48</v>
      </c>
      <c r="G8" s="60" t="s">
        <v>48</v>
      </c>
      <c r="H8" s="41">
        <v>300</v>
      </c>
      <c r="I8" s="42"/>
      <c r="J8" s="43"/>
    </row>
    <row r="9" spans="1:10" x14ac:dyDescent="0.2">
      <c r="A9" s="45">
        <v>6</v>
      </c>
      <c r="B9" s="45" t="s">
        <v>51</v>
      </c>
      <c r="C9" s="39">
        <v>77750</v>
      </c>
      <c r="D9" s="39">
        <v>40512.243060000001</v>
      </c>
      <c r="E9" s="40">
        <f t="shared" si="0"/>
        <v>0.52105778855305462</v>
      </c>
      <c r="F9" s="57" t="s">
        <v>48</v>
      </c>
      <c r="G9" s="60" t="s">
        <v>48</v>
      </c>
      <c r="H9" s="41" t="s">
        <v>52</v>
      </c>
      <c r="I9" s="42"/>
      <c r="J9" s="43" t="s">
        <v>27</v>
      </c>
    </row>
    <row r="10" spans="1:10" x14ac:dyDescent="0.2">
      <c r="A10" s="45">
        <v>7</v>
      </c>
      <c r="B10" s="45" t="s">
        <v>53</v>
      </c>
      <c r="C10" s="39">
        <v>69000</v>
      </c>
      <c r="D10" s="39">
        <v>24393.677650000001</v>
      </c>
      <c r="E10" s="40">
        <f t="shared" si="0"/>
        <v>0.35353156014492754</v>
      </c>
      <c r="F10" s="57" t="s">
        <v>48</v>
      </c>
      <c r="G10" s="59">
        <v>135</v>
      </c>
      <c r="H10" s="41" t="s">
        <v>52</v>
      </c>
      <c r="I10" s="42"/>
      <c r="J10" s="43"/>
    </row>
    <row r="11" spans="1:10" x14ac:dyDescent="0.2">
      <c r="A11" s="46">
        <v>8</v>
      </c>
      <c r="B11" s="46" t="s">
        <v>54</v>
      </c>
      <c r="C11" s="39">
        <v>30000</v>
      </c>
      <c r="D11" s="39">
        <v>18454.996719999999</v>
      </c>
      <c r="E11" s="40">
        <f t="shared" si="0"/>
        <v>0.61516655733333325</v>
      </c>
      <c r="F11" s="57" t="s">
        <v>48</v>
      </c>
      <c r="G11" s="60" t="s">
        <v>48</v>
      </c>
      <c r="H11" s="41" t="s">
        <v>55</v>
      </c>
      <c r="I11" s="42"/>
      <c r="J11" s="43" t="s">
        <v>56</v>
      </c>
    </row>
    <row r="12" spans="1:10" x14ac:dyDescent="0.2">
      <c r="A12" s="46">
        <v>9</v>
      </c>
      <c r="B12" s="46" t="s">
        <v>57</v>
      </c>
      <c r="C12" s="39">
        <v>30000</v>
      </c>
      <c r="D12" s="39">
        <v>10597.14063</v>
      </c>
      <c r="E12" s="40">
        <f t="shared" si="0"/>
        <v>0.35323802100000001</v>
      </c>
      <c r="F12" s="57" t="s">
        <v>48</v>
      </c>
      <c r="G12" s="59">
        <v>40</v>
      </c>
      <c r="H12" s="41" t="s">
        <v>55</v>
      </c>
      <c r="I12" s="42"/>
      <c r="J12" s="43" t="s">
        <v>56</v>
      </c>
    </row>
    <row r="13" spans="1:10" x14ac:dyDescent="0.2">
      <c r="A13" s="46">
        <v>10</v>
      </c>
      <c r="B13" s="46" t="s">
        <v>58</v>
      </c>
      <c r="C13" s="39">
        <v>30000</v>
      </c>
      <c r="D13" s="39">
        <v>8933.3333330000005</v>
      </c>
      <c r="E13" s="40">
        <f t="shared" si="0"/>
        <v>0.2977777777666667</v>
      </c>
      <c r="F13" s="57" t="s">
        <v>48</v>
      </c>
      <c r="G13" s="60" t="s">
        <v>48</v>
      </c>
      <c r="H13" s="41" t="s">
        <v>55</v>
      </c>
      <c r="I13" s="42"/>
      <c r="J13" s="43" t="s">
        <v>56</v>
      </c>
    </row>
    <row r="14" spans="1:10" x14ac:dyDescent="0.2">
      <c r="A14" s="46">
        <v>11</v>
      </c>
      <c r="B14" s="46" t="s">
        <v>59</v>
      </c>
      <c r="C14" s="39">
        <v>46000</v>
      </c>
      <c r="D14" s="39">
        <v>20220.429090000001</v>
      </c>
      <c r="E14" s="40">
        <f t="shared" si="0"/>
        <v>0.43957454543478264</v>
      </c>
      <c r="F14" s="57" t="s">
        <v>48</v>
      </c>
      <c r="G14" s="60" t="s">
        <v>48</v>
      </c>
      <c r="H14" s="41" t="s">
        <v>55</v>
      </c>
      <c r="I14" s="42"/>
      <c r="J14" s="43" t="s">
        <v>56</v>
      </c>
    </row>
    <row r="15" spans="1:10" x14ac:dyDescent="0.2">
      <c r="A15" s="47">
        <v>12</v>
      </c>
      <c r="B15" s="47" t="s">
        <v>60</v>
      </c>
      <c r="C15" s="39">
        <v>20500</v>
      </c>
      <c r="D15" s="39">
        <v>9519.5569200000009</v>
      </c>
      <c r="E15" s="40">
        <f t="shared" si="0"/>
        <v>0.46436863024390246</v>
      </c>
      <c r="F15" s="57" t="s">
        <v>48</v>
      </c>
      <c r="G15" s="59">
        <v>5</v>
      </c>
      <c r="H15" s="41" t="s">
        <v>61</v>
      </c>
      <c r="I15" s="42" t="s">
        <v>62</v>
      </c>
      <c r="J15" s="43"/>
    </row>
    <row r="16" spans="1:10" x14ac:dyDescent="0.2">
      <c r="A16" s="47">
        <v>13</v>
      </c>
      <c r="B16" s="47" t="s">
        <v>63</v>
      </c>
      <c r="C16" s="39">
        <v>49000</v>
      </c>
      <c r="D16" s="39">
        <v>23236.02894</v>
      </c>
      <c r="E16" s="40">
        <f t="shared" si="0"/>
        <v>0.47420467224489798</v>
      </c>
      <c r="F16" s="57" t="s">
        <v>48</v>
      </c>
      <c r="G16" s="60" t="s">
        <v>48</v>
      </c>
      <c r="H16" s="41" t="s">
        <v>64</v>
      </c>
      <c r="I16" s="42"/>
      <c r="J16" s="43"/>
    </row>
    <row r="17" spans="1:10" x14ac:dyDescent="0.2">
      <c r="A17" s="46">
        <v>14</v>
      </c>
      <c r="B17" s="46" t="s">
        <v>65</v>
      </c>
      <c r="C17" s="39">
        <v>34000</v>
      </c>
      <c r="D17" s="39">
        <v>17200</v>
      </c>
      <c r="E17" s="40">
        <f t="shared" si="0"/>
        <v>0.50588235294117645</v>
      </c>
      <c r="F17" s="57" t="s">
        <v>48</v>
      </c>
      <c r="G17" s="60" t="s">
        <v>48</v>
      </c>
      <c r="H17" s="41" t="s">
        <v>55</v>
      </c>
      <c r="I17" s="42"/>
      <c r="J17" s="43" t="s">
        <v>66</v>
      </c>
    </row>
    <row r="18" spans="1:10" x14ac:dyDescent="0.2">
      <c r="A18" s="46">
        <v>15</v>
      </c>
      <c r="B18" s="46" t="s">
        <v>67</v>
      </c>
      <c r="C18" s="39">
        <v>49000</v>
      </c>
      <c r="D18" s="39">
        <v>25743.68849</v>
      </c>
      <c r="E18" s="40">
        <f t="shared" si="0"/>
        <v>0.52538139775510206</v>
      </c>
      <c r="F18" s="57" t="s">
        <v>48</v>
      </c>
      <c r="G18" s="60" t="s">
        <v>48</v>
      </c>
      <c r="H18" s="41" t="s">
        <v>55</v>
      </c>
      <c r="I18" s="42"/>
      <c r="J18" s="43" t="s">
        <v>66</v>
      </c>
    </row>
    <row r="19" spans="1:10" x14ac:dyDescent="0.2">
      <c r="A19" s="46">
        <v>16</v>
      </c>
      <c r="B19" s="46" t="s">
        <v>68</v>
      </c>
      <c r="C19" s="39">
        <v>34000</v>
      </c>
      <c r="D19" s="39">
        <v>17827.689170000001</v>
      </c>
      <c r="E19" s="40">
        <f t="shared" si="0"/>
        <v>0.52434379911764706</v>
      </c>
      <c r="F19" s="57" t="s">
        <v>48</v>
      </c>
      <c r="G19" s="60" t="s">
        <v>48</v>
      </c>
      <c r="H19" s="41" t="s">
        <v>55</v>
      </c>
      <c r="I19" s="42"/>
      <c r="J19" s="43" t="s">
        <v>66</v>
      </c>
    </row>
    <row r="20" spans="1:10" x14ac:dyDescent="0.2">
      <c r="A20" s="46">
        <v>17</v>
      </c>
      <c r="B20" s="46" t="s">
        <v>69</v>
      </c>
      <c r="C20" s="39">
        <v>72000</v>
      </c>
      <c r="D20" s="39">
        <v>16648.999339999998</v>
      </c>
      <c r="E20" s="40">
        <f t="shared" si="0"/>
        <v>0.23123610194444441</v>
      </c>
      <c r="F20" s="57" t="s">
        <v>48</v>
      </c>
      <c r="G20" s="60" t="s">
        <v>48</v>
      </c>
      <c r="H20" s="41" t="s">
        <v>55</v>
      </c>
      <c r="I20" s="42"/>
      <c r="J20" s="43" t="s">
        <v>66</v>
      </c>
    </row>
    <row r="21" spans="1:10" x14ac:dyDescent="0.2">
      <c r="A21" s="46">
        <v>18</v>
      </c>
      <c r="B21" s="46" t="s">
        <v>70</v>
      </c>
      <c r="C21" s="39">
        <v>3600</v>
      </c>
      <c r="D21" s="39">
        <v>1219.465596</v>
      </c>
      <c r="E21" s="40">
        <f t="shared" si="0"/>
        <v>0.33874044333333331</v>
      </c>
      <c r="F21" s="57" t="s">
        <v>48</v>
      </c>
      <c r="G21" s="60" t="s">
        <v>48</v>
      </c>
      <c r="H21" s="41" t="s">
        <v>55</v>
      </c>
      <c r="I21" s="42"/>
      <c r="J21" s="43" t="s">
        <v>27</v>
      </c>
    </row>
    <row r="22" spans="1:10" s="6" customFormat="1" ht="53.25" customHeight="1" x14ac:dyDescent="0.2">
      <c r="A22" s="48">
        <v>19</v>
      </c>
      <c r="B22" s="48" t="s">
        <v>71</v>
      </c>
      <c r="C22" s="49">
        <v>14400</v>
      </c>
      <c r="D22" s="49">
        <v>1123.266112</v>
      </c>
      <c r="E22" s="15">
        <f t="shared" si="0"/>
        <v>7.8004591111111118E-2</v>
      </c>
      <c r="F22" s="58" t="s">
        <v>48</v>
      </c>
      <c r="G22" s="60" t="s">
        <v>48</v>
      </c>
      <c r="H22" s="50" t="s">
        <v>72</v>
      </c>
      <c r="I22" s="51"/>
      <c r="J22" s="30"/>
    </row>
    <row r="23" spans="1:10" x14ac:dyDescent="0.2">
      <c r="A23" s="48">
        <v>20</v>
      </c>
      <c r="B23" s="48" t="s">
        <v>73</v>
      </c>
      <c r="C23" s="39">
        <v>12800</v>
      </c>
      <c r="D23" s="39">
        <v>3052.7461619999999</v>
      </c>
      <c r="E23" s="40">
        <f t="shared" si="0"/>
        <v>0.23849579390625</v>
      </c>
      <c r="F23" s="57" t="s">
        <v>48</v>
      </c>
      <c r="G23" s="60" t="s">
        <v>48</v>
      </c>
      <c r="H23" s="41" t="s">
        <v>74</v>
      </c>
      <c r="I23" s="42"/>
      <c r="J23" s="43"/>
    </row>
    <row r="24" spans="1:10" x14ac:dyDescent="0.2">
      <c r="A24" s="48">
        <v>21</v>
      </c>
      <c r="B24" s="48" t="s">
        <v>75</v>
      </c>
      <c r="C24" s="39">
        <v>6000</v>
      </c>
      <c r="D24" s="39">
        <v>2333.948394</v>
      </c>
      <c r="E24" s="40">
        <f t="shared" si="0"/>
        <v>0.38899139900000002</v>
      </c>
      <c r="F24" s="57" t="s">
        <v>48</v>
      </c>
      <c r="G24" s="60" t="s">
        <v>48</v>
      </c>
      <c r="H24" s="41" t="s">
        <v>74</v>
      </c>
      <c r="I24" s="42"/>
      <c r="J24" s="43"/>
    </row>
    <row r="25" spans="1:10" x14ac:dyDescent="0.2">
      <c r="A25" s="48">
        <v>22</v>
      </c>
      <c r="B25" s="48" t="s">
        <v>76</v>
      </c>
      <c r="C25" s="39">
        <v>9250</v>
      </c>
      <c r="D25" s="39">
        <v>2700.892554</v>
      </c>
      <c r="E25" s="40">
        <f t="shared" si="0"/>
        <v>0.2919883842162162</v>
      </c>
      <c r="F25" s="57" t="s">
        <v>48</v>
      </c>
      <c r="G25" s="60" t="s">
        <v>48</v>
      </c>
      <c r="H25" s="41">
        <v>12</v>
      </c>
      <c r="I25" s="42"/>
      <c r="J25" s="43"/>
    </row>
    <row r="26" spans="1:10" x14ac:dyDescent="0.2">
      <c r="A26" s="48">
        <v>23</v>
      </c>
      <c r="B26" s="48" t="s">
        <v>77</v>
      </c>
      <c r="C26" s="39">
        <v>9000</v>
      </c>
      <c r="D26" s="39">
        <v>2135.2930219999998</v>
      </c>
      <c r="E26" s="40">
        <f t="shared" si="0"/>
        <v>0.23725478022222221</v>
      </c>
      <c r="F26" s="57" t="s">
        <v>48</v>
      </c>
      <c r="G26" s="60" t="s">
        <v>48</v>
      </c>
      <c r="H26" s="41" t="s">
        <v>55</v>
      </c>
      <c r="I26" s="42"/>
      <c r="J26" s="43"/>
    </row>
    <row r="27" spans="1:10" x14ac:dyDescent="0.2">
      <c r="B27" s="52" t="s">
        <v>26</v>
      </c>
      <c r="C27" s="53">
        <f>SUM(C4:C26)</f>
        <v>962250</v>
      </c>
      <c r="D27" s="53">
        <f>SUM(D4:D26)</f>
        <v>433010.34491300001</v>
      </c>
      <c r="E27" s="54">
        <f t="shared" si="0"/>
        <v>0.44999776036684852</v>
      </c>
      <c r="F27" s="43" t="s">
        <v>27</v>
      </c>
      <c r="G27" s="43"/>
      <c r="H27" s="55"/>
      <c r="I27" s="43"/>
      <c r="J27"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Real_kosten</vt:lpstr>
      <vt:lpstr>Real_bereik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Luijk</dc:creator>
  <cp:lastModifiedBy>Hans Luijk</cp:lastModifiedBy>
  <dcterms:created xsi:type="dcterms:W3CDTF">2020-08-24T21:02:50Z</dcterms:created>
  <dcterms:modified xsi:type="dcterms:W3CDTF">2020-08-24T21:27:30Z</dcterms:modified>
</cp:coreProperties>
</file>